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https://delta.sotsiaalkindlustusamet.ee/dhs/webdav/57f8b2d93af30387752aba136539729734867de8/47707096031/8fa6319b-cb83-4708-a2dc-e8dc0c703aeb/"/>
    </mc:Choice>
  </mc:AlternateContent>
  <xr:revisionPtr revIDLastSave="0" documentId="13_ncr:1_{CC9CF55C-61BF-4B75-AE5F-470BDC504BE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KT arve lisa - aruanne" sheetId="1" r:id="rId1"/>
    <sheet name="Leht3" sheetId="7" state="hidden" r:id="rId2"/>
    <sheet name="Leht2" sheetId="3" state="hidden" r:id="rId3"/>
  </sheets>
  <definedNames>
    <definedName name="_xlnm._FilterDatabase" localSheetId="1" hidden="1">Leht3!$B$2:$B$7</definedName>
    <definedName name="_xlnm._FilterDatabase" localSheetId="0" hidden="1">'PKT arve lisa - aruanne'!$B$18:$U$29</definedName>
    <definedName name="Etapid" localSheetId="0">Leht3!$B$2:$B$7</definedName>
    <definedName name="etapid">#REF!</definedName>
    <definedName name="Etapp" localSheetId="0">Leht3!$B$2:$B$7</definedName>
    <definedName name="Etapp">#REF!</definedName>
    <definedName name="I">Leht3!$B$2:$B$7</definedName>
    <definedName name="loend">Leht3!$B$2:$B$7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8" i="1" l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O28" i="1" l="1"/>
  <c r="O27" i="1"/>
  <c r="O26" i="1"/>
  <c r="O25" i="1"/>
  <c r="O24" i="1"/>
  <c r="O23" i="1"/>
  <c r="O22" i="1"/>
  <c r="O21" i="1"/>
  <c r="O20" i="1"/>
  <c r="O19" i="1"/>
  <c r="C16" i="1"/>
  <c r="E5" i="1" l="1"/>
  <c r="H1" i="3" l="1"/>
  <c r="P27" i="1" l="1"/>
  <c r="P25" i="1"/>
  <c r="P23" i="1"/>
  <c r="P21" i="1"/>
  <c r="R26" i="1"/>
  <c r="Q28" i="1"/>
  <c r="Q26" i="1"/>
  <c r="Q24" i="1"/>
  <c r="Q22" i="1"/>
  <c r="Q20" i="1"/>
  <c r="P26" i="1"/>
  <c r="P22" i="1"/>
  <c r="R23" i="1"/>
  <c r="Q27" i="1"/>
  <c r="P24" i="1"/>
  <c r="Q21" i="1"/>
  <c r="R28" i="1"/>
  <c r="P28" i="1"/>
  <c r="P20" i="1"/>
  <c r="Q19" i="1"/>
  <c r="Q25" i="1"/>
  <c r="R20" i="1"/>
  <c r="Q23" i="1"/>
  <c r="R27" i="1"/>
  <c r="R22" i="1"/>
  <c r="R25" i="1"/>
  <c r="R24" i="1"/>
  <c r="R19" i="1"/>
  <c r="U20" i="1" l="1"/>
  <c r="U22" i="1"/>
  <c r="U23" i="1"/>
  <c r="U28" i="1"/>
  <c r="U26" i="1"/>
  <c r="U24" i="1"/>
  <c r="U25" i="1"/>
  <c r="U27" i="1"/>
  <c r="U19" i="1"/>
  <c r="Q29" i="1"/>
  <c r="O29" i="1"/>
  <c r="C14" i="1"/>
  <c r="R21" i="1" s="1"/>
  <c r="U21" i="1" s="1"/>
  <c r="C12" i="1"/>
  <c r="P19" i="1" s="1"/>
  <c r="P29" i="1" l="1"/>
  <c r="R29" i="1" l="1"/>
  <c r="S29" i="1"/>
  <c r="T29" i="1"/>
  <c r="U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Kärt Saarsen</author>
  </authors>
  <commentList>
    <comment ref="J18" authorId="0" shapeId="0" xr:uid="{00000000-0006-0000-0000-000001000000}">
      <text>
        <r>
          <rPr>
            <sz val="9"/>
            <color indexed="81"/>
            <rFont val="Segoe UI"/>
            <family val="2"/>
          </rPr>
          <t>vt. PKT tehniline kirjeldus p.2.3</t>
        </r>
      </text>
    </comment>
    <comment ref="L18" authorId="0" shapeId="0" xr:uid="{00000000-0006-0000-0000-000002000000}">
      <text>
        <r>
          <rPr>
            <sz val="9"/>
            <color indexed="81"/>
            <rFont val="Segoe UI"/>
            <family val="2"/>
          </rPr>
          <t>vt. PKT tehniline kirjeldus p.2.3</t>
        </r>
      </text>
    </comment>
  </commentList>
</comments>
</file>

<file path=xl/sharedStrings.xml><?xml version="1.0" encoding="utf-8"?>
<sst xmlns="http://schemas.openxmlformats.org/spreadsheetml/2006/main" count="78" uniqueCount="61">
  <si>
    <t>Kliendi ees- ja perekonnanimi</t>
  </si>
  <si>
    <t>Kliendi isikukood</t>
  </si>
  <si>
    <t>Etapp</t>
  </si>
  <si>
    <t>I etapp</t>
  </si>
  <si>
    <t>II etapp</t>
  </si>
  <si>
    <t>III etapp</t>
  </si>
  <si>
    <t>KOKKU</t>
  </si>
  <si>
    <t>Jrk nr</t>
  </si>
  <si>
    <t>I</t>
  </si>
  <si>
    <t>II</t>
  </si>
  <si>
    <t>Arve number, mille juurde aruanne kuulub:</t>
  </si>
  <si>
    <t>Teenuseosutaja nimi:</t>
  </si>
  <si>
    <t>Etappide maksumused (KM-ta):</t>
  </si>
  <si>
    <t>Kuu, mille eest arve esitatakse:</t>
  </si>
  <si>
    <t>vajadusel detailsemalt (nt maakond, üksus)</t>
  </si>
  <si>
    <t>Puudutud kalendripäevi (kuul, mille eest arve esitatakse)</t>
  </si>
  <si>
    <t>Jaanuar</t>
  </si>
  <si>
    <t>Veebruar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</si>
  <si>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</si>
  <si>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</si>
  <si>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</si>
  <si>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</si>
  <si>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</si>
  <si>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</si>
  <si>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</si>
  <si>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</si>
  <si>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</si>
  <si>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</si>
  <si>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PIKAAJALISE KAITSTUD TÖÖ TEENUSE ARUANNE</t>
  </si>
  <si>
    <t>Kalendripäevade arv:</t>
  </si>
  <si>
    <t>III</t>
  </si>
  <si>
    <t>Mitmel päeval käis klient kaitstud töö teenusel kuu jooksul</t>
  </si>
  <si>
    <t xml:space="preserve">Mitu tundi klient töötas / oli kaitstud töö teenusel kuu jooksul kokku </t>
  </si>
  <si>
    <t>Täita, kui klient lahkub teenuselt</t>
  </si>
  <si>
    <t>Täita III etapi klientide kohta</t>
  </si>
  <si>
    <t>Kliendi teenuselt lahkumise päevale järgnevate kalendripäevade arv antud kuul</t>
  </si>
  <si>
    <t>Täita I ja II etapi klientide kohta</t>
  </si>
  <si>
    <t>Arvestusperioodil puudutud kalendripäevad kokku</t>
  </si>
  <si>
    <t>Kehtiv suunamisperiood antud etapis</t>
  </si>
  <si>
    <t>Etappi sisenemise kuupäev</t>
  </si>
  <si>
    <t>I etapp EHK</t>
  </si>
  <si>
    <t>I EHK</t>
  </si>
  <si>
    <t>Pearaha summa I etapp</t>
  </si>
  <si>
    <t>II etapp EHK</t>
  </si>
  <si>
    <t>II EHK</t>
  </si>
  <si>
    <t>Pearaha summa  II etapp</t>
  </si>
  <si>
    <t>Pearaha summa I EHK klient</t>
  </si>
  <si>
    <t>Pearaha summa II EHK klient</t>
  </si>
  <si>
    <t xml:space="preserve"> </t>
  </si>
  <si>
    <t>III etapp EHK</t>
  </si>
  <si>
    <t>Pearaha summa III etapp</t>
  </si>
  <si>
    <t>III EHK</t>
  </si>
  <si>
    <t>III etapis kliendile aruandluskuu jooksul osutatud teenusetundide arv</t>
  </si>
  <si>
    <t>III etapi jooksul  kalendrikuude arv kokku, millal klient teenuselt puudus</t>
  </si>
  <si>
    <t>jah</t>
  </si>
  <si>
    <t>ei</t>
  </si>
  <si>
    <t>Kas klient on III etapis viibinud teenuselt eemal kaks kuud järjest? (jah/ei)</t>
  </si>
  <si>
    <t>Pearaha summa III EHK klient</t>
  </si>
  <si>
    <t>01.01.2023-31.12.2023</t>
  </si>
  <si>
    <t>01.01.2023-30.04.2023</t>
  </si>
  <si>
    <t>01.02.2023-31.12.2023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</si>
</sst>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\ &quot;€&quot;_-;\-* #,##0\ &quot;€&quot;_-;_-* &quot;-&quot;??\ &quot;€&quot;_-;_-@_-"/>
  </numFmts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4" fontId="6" fillId="0" borderId="0" applyFont="0" applyFill="0" applyBorder="0" applyAlignment="0" applyProtection="0"/>
  </cellStyleXfs>
  <cellXfs count="78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164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1" fillId="0" borderId="0" xfId="0" applyFont="1" applyFill="1" applyAlignment="1" applyProtection="1">
      <alignment horizontal="right"/>
      <protection locked="0"/>
    </xf>
    <xf numFmtId="164" fontId="0" fillId="0" borderId="0" xfId="0" applyNumberFormat="1" applyProtection="1"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0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1" fillId="5" borderId="1" xfId="0" applyFont="1" applyFill="1" applyBorder="1" applyAlignment="1" applyProtection="1">
      <alignment horizontal="center" wrapText="1"/>
      <protection locked="0"/>
    </xf>
    <xf numFmtId="0" fontId="1" fillId="5" borderId="4" xfId="0" applyFont="1" applyFill="1" applyBorder="1" applyAlignment="1" applyProtection="1">
      <alignment horizontal="center" wrapText="1"/>
      <protection locked="0"/>
    </xf>
    <xf numFmtId="0" fontId="1" fillId="6" borderId="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4" borderId="3" xfId="0" applyFont="1" applyFill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0" fillId="0" borderId="0" xfId="0" applyBorder="1" applyProtection="1">
      <protection locked="0"/>
    </xf>
    <xf numFmtId="164" fontId="0" fillId="3" borderId="1" xfId="0" applyNumberFormat="1" applyFill="1" applyBorder="1" applyAlignment="1" applyProtection="1">
      <alignment horizontal="center"/>
      <protection hidden="1"/>
    </xf>
    <xf numFmtId="0" fontId="1" fillId="0" borderId="0" xfId="0" applyFont="1" applyFill="1" applyProtection="1"/>
    <xf numFmtId="0" fontId="1" fillId="0" borderId="0" xfId="0" applyFont="1" applyFill="1" applyProtection="1">
      <protection locked="0"/>
    </xf>
    <xf numFmtId="0" fontId="1" fillId="0" borderId="0" xfId="0" applyFont="1" applyFill="1" applyBorder="1" applyAlignment="1" applyProtection="1">
      <alignment horizontal="right"/>
      <protection locked="0"/>
    </xf>
    <xf numFmtId="0" fontId="1" fillId="0" borderId="0" xfId="0" applyFont="1" applyFill="1" applyProtection="1">
      <protection hidden="1"/>
    </xf>
    <xf numFmtId="0" fontId="1" fillId="0" borderId="0" xfId="0" applyFont="1" applyFill="1" applyBorder="1" applyProtection="1">
      <protection locked="0"/>
    </xf>
    <xf numFmtId="0" fontId="0" fillId="0" borderId="1" xfId="0" applyFont="1" applyBorder="1" applyAlignment="1" applyProtection="1">
      <alignment horizontal="center" wrapText="1"/>
      <protection locked="0"/>
    </xf>
    <xf numFmtId="14" fontId="4" fillId="0" borderId="1" xfId="0" applyNumberFormat="1" applyFont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3" fillId="0" borderId="0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4" fontId="0" fillId="0" borderId="3" xfId="0" applyNumberFormat="1" applyFont="1" applyBorder="1" applyAlignment="1" applyProtection="1">
      <alignment horizontal="center"/>
      <protection locked="0"/>
    </xf>
    <xf numFmtId="165" fontId="1" fillId="7" borderId="1" xfId="2" applyNumberFormat="1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1" fillId="0" borderId="1" xfId="0" applyFont="1" applyFill="1" applyBorder="1" applyProtection="1"/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Protection="1">
      <protection locked="0"/>
    </xf>
    <xf numFmtId="0" fontId="1" fillId="8" borderId="1" xfId="0" applyFont="1" applyFill="1" applyBorder="1" applyProtection="1">
      <protection hidden="1"/>
    </xf>
    <xf numFmtId="165" fontId="1" fillId="8" borderId="1" xfId="2" applyNumberFormat="1" applyFont="1" applyFill="1" applyBorder="1" applyAlignment="1" applyProtection="1">
      <alignment horizontal="center"/>
    </xf>
    <xf numFmtId="165" fontId="1" fillId="8" borderId="1" xfId="0" applyNumberFormat="1" applyFont="1" applyFill="1" applyBorder="1" applyProtection="1"/>
    <xf numFmtId="0" fontId="1" fillId="8" borderId="1" xfId="0" applyFont="1" applyFill="1" applyBorder="1" applyAlignment="1" applyProtection="1">
      <alignment horizontal="center" wrapText="1"/>
      <protection locked="0"/>
    </xf>
    <xf numFmtId="164" fontId="1" fillId="8" borderId="4" xfId="0" applyNumberFormat="1" applyFont="1" applyFill="1" applyBorder="1" applyProtection="1"/>
    <xf numFmtId="164" fontId="1" fillId="8" borderId="2" xfId="0" applyNumberFormat="1" applyFont="1" applyFill="1" applyBorder="1" applyProtection="1"/>
    <xf numFmtId="164" fontId="0" fillId="8" borderId="1" xfId="0" applyNumberFormat="1" applyFill="1" applyBorder="1" applyProtection="1"/>
    <xf numFmtId="0" fontId="0" fillId="0" borderId="0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0" borderId="0" xfId="0" applyBorder="1"/>
    <xf numFmtId="164" fontId="0" fillId="2" borderId="1" xfId="0" applyNumberFormat="1" applyFill="1" applyBorder="1" applyAlignment="1" applyProtection="1">
      <alignment horizontal="center"/>
      <protection hidden="1"/>
    </xf>
    <xf numFmtId="164" fontId="0" fillId="4" borderId="1" xfId="0" applyNumberFormat="1" applyFill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 wrapText="1"/>
      <protection locked="0"/>
    </xf>
    <xf numFmtId="0" fontId="0" fillId="4" borderId="6" xfId="0" applyFill="1" applyBorder="1" applyAlignment="1" applyProtection="1">
      <alignment horizontal="center" wrapText="1"/>
      <protection locked="0"/>
    </xf>
    <xf numFmtId="0" fontId="0" fillId="4" borderId="5" xfId="0" applyFill="1" applyBorder="1" applyAlignment="1" applyProtection="1">
      <alignment horizontal="center" wrapText="1"/>
      <protection locked="0"/>
    </xf>
  </cellXfs>
  <cellStyles count="3">
    <cellStyle name="Normaallaad" xfId="0" builtinId="0"/>
    <cellStyle name="Normal 2" xfId="1" xr:uid="{00000000-0005-0000-0000-000001000000}"/>
    <cellStyle name="Valu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5"/>
  <sheetViews>
    <sheetView tabSelected="1" zoomScale="70" zoomScaleNormal="70" workbookViewId="0">
      <selection activeCell="D38" sqref="D38"/>
    </sheetView>
  </sheetViews>
  <sheetFormatPr defaultColWidth="9.26953125" defaultRowHeight="14.5" x14ac:dyDescent="0.35"/>
  <cols>
    <col min="1" max="1" width="3.7265625" style="4" customWidth="1"/>
    <col min="2" max="2" width="18.7265625" style="4" customWidth="1"/>
    <col min="3" max="3" width="13.26953125" style="4" customWidth="1"/>
    <col min="4" max="4" width="14.7265625" style="8" customWidth="1"/>
    <col min="5" max="5" width="12.26953125" style="4" customWidth="1"/>
    <col min="6" max="6" width="21.453125" style="4" customWidth="1"/>
    <col min="7" max="7" width="12.7265625" style="4" customWidth="1"/>
    <col min="8" max="8" width="13.453125" style="4" customWidth="1"/>
    <col min="9" max="9" width="13.26953125" style="4" customWidth="1"/>
    <col min="10" max="10" width="16.7265625" style="4" customWidth="1"/>
    <col min="11" max="11" width="15.26953125" style="5" customWidth="1"/>
    <col min="12" max="12" width="16.7265625" style="5" bestFit="1" customWidth="1"/>
    <col min="13" max="13" width="16.7265625" style="5" customWidth="1"/>
    <col min="14" max="14" width="16.7265625" style="8" customWidth="1"/>
    <col min="15" max="16" width="10.26953125" style="4" customWidth="1"/>
    <col min="17" max="20" width="10.7265625" style="4" customWidth="1"/>
    <col min="21" max="21" width="12.453125" style="4" customWidth="1"/>
    <col min="22" max="22" width="9.26953125" style="4"/>
    <col min="23" max="23" width="14.26953125" style="4" customWidth="1"/>
    <col min="24" max="16384" width="9.26953125" style="4"/>
  </cols>
  <sheetData>
    <row r="1" spans="2:9" ht="18.75" customHeight="1" x14ac:dyDescent="0.45">
      <c r="B1" s="45" t="s">
        <v>28</v>
      </c>
      <c r="C1" s="31"/>
      <c r="H1" s="49"/>
    </row>
    <row r="2" spans="2:9" x14ac:dyDescent="0.35">
      <c r="D2" s="7" t="s">
        <v>10</v>
      </c>
      <c r="E2" s="51"/>
      <c r="F2" s="33"/>
    </row>
    <row r="3" spans="2:9" ht="7.5" customHeight="1" x14ac:dyDescent="0.35">
      <c r="B3" s="31"/>
      <c r="C3" s="31"/>
      <c r="E3" s="23"/>
      <c r="F3" s="34"/>
    </row>
    <row r="4" spans="2:9" x14ac:dyDescent="0.35">
      <c r="B4" s="31"/>
      <c r="C4" s="31"/>
      <c r="D4" s="7" t="s">
        <v>13</v>
      </c>
      <c r="E4" s="52" t="s">
        <v>16</v>
      </c>
      <c r="F4" s="35"/>
      <c r="G4" s="6"/>
      <c r="H4" s="6"/>
    </row>
    <row r="5" spans="2:9" x14ac:dyDescent="0.35">
      <c r="D5" s="7" t="s">
        <v>29</v>
      </c>
      <c r="E5" s="54">
        <f>IF(E4="Jaanuar",31,IF(E4="Veebruar",28,IF(E4="Märts",31,IF(E4="Aprill",30,IF(E4="Mai",31,IF(E4="Juuni",30,IF(E4="Juuli",31,IF(E4="August",31,IF(E4="September",30,IF(E4="Oktoober",31,IF(E4="November",30,IF(E4="Detsember",31,"Vale"))))))))))))</f>
        <v>31</v>
      </c>
      <c r="F5" s="36"/>
    </row>
    <row r="6" spans="2:9" ht="9" customHeight="1" x14ac:dyDescent="0.35">
      <c r="E6" s="23"/>
      <c r="F6" s="34"/>
    </row>
    <row r="7" spans="2:9" x14ac:dyDescent="0.35">
      <c r="B7" s="31"/>
      <c r="C7" s="31"/>
      <c r="D7" s="7" t="s">
        <v>11</v>
      </c>
      <c r="E7" s="53"/>
      <c r="F7" s="37"/>
    </row>
    <row r="8" spans="2:9" x14ac:dyDescent="0.35">
      <c r="B8" s="31"/>
      <c r="C8" s="31"/>
      <c r="D8" s="7" t="s">
        <v>14</v>
      </c>
      <c r="E8" s="53"/>
      <c r="F8" s="37"/>
    </row>
    <row r="9" spans="2:9" x14ac:dyDescent="0.35">
      <c r="B9" s="31"/>
      <c r="C9" s="31"/>
      <c r="D9" s="46"/>
      <c r="I9" s="7"/>
    </row>
    <row r="10" spans="2:9" x14ac:dyDescent="0.35">
      <c r="B10" s="31" t="s">
        <v>12</v>
      </c>
      <c r="C10" s="31"/>
      <c r="D10" s="46"/>
    </row>
    <row r="11" spans="2:9" x14ac:dyDescent="0.35">
      <c r="B11" s="9" t="s">
        <v>3</v>
      </c>
      <c r="C11" s="48">
        <v>305</v>
      </c>
      <c r="D11" s="46"/>
    </row>
    <row r="12" spans="2:9" x14ac:dyDescent="0.35">
      <c r="B12" s="9" t="s">
        <v>40</v>
      </c>
      <c r="C12" s="55">
        <f>C11*0.8</f>
        <v>244</v>
      </c>
      <c r="D12" s="46"/>
    </row>
    <row r="13" spans="2:9" x14ac:dyDescent="0.35">
      <c r="B13" s="10" t="s">
        <v>4</v>
      </c>
      <c r="C13" s="48">
        <v>305</v>
      </c>
      <c r="D13" s="46"/>
      <c r="E13" s="4" t="s">
        <v>48</v>
      </c>
    </row>
    <row r="14" spans="2:9" x14ac:dyDescent="0.35">
      <c r="B14" s="10" t="s">
        <v>43</v>
      </c>
      <c r="C14" s="55">
        <f>C13*0.8</f>
        <v>244</v>
      </c>
      <c r="D14" s="46"/>
    </row>
    <row r="15" spans="2:9" x14ac:dyDescent="0.35">
      <c r="B15" s="22" t="s">
        <v>5</v>
      </c>
      <c r="C15" s="48">
        <v>175</v>
      </c>
      <c r="D15" s="46"/>
    </row>
    <row r="16" spans="2:9" ht="15" customHeight="1" x14ac:dyDescent="0.35">
      <c r="B16" s="62" t="s">
        <v>49</v>
      </c>
      <c r="C16" s="56">
        <f>C15*0.8</f>
        <v>140</v>
      </c>
      <c r="D16" s="46"/>
    </row>
    <row r="17" spans="1:23" ht="29" x14ac:dyDescent="0.35">
      <c r="B17" s="31"/>
      <c r="C17" s="31"/>
      <c r="D17" s="46"/>
      <c r="G17" s="69" t="s">
        <v>36</v>
      </c>
      <c r="H17" s="70"/>
      <c r="I17" s="70"/>
      <c r="J17" s="71"/>
      <c r="K17" s="75" t="s">
        <v>34</v>
      </c>
      <c r="L17" s="76"/>
      <c r="M17" s="77"/>
      <c r="N17" s="11" t="s">
        <v>33</v>
      </c>
      <c r="O17" s="67" t="s">
        <v>3</v>
      </c>
      <c r="P17" s="68"/>
      <c r="Q17" s="72" t="s">
        <v>4</v>
      </c>
      <c r="R17" s="72"/>
      <c r="S17" s="73" t="s">
        <v>5</v>
      </c>
      <c r="T17" s="74"/>
      <c r="U17" s="31"/>
    </row>
    <row r="18" spans="1:23" s="30" customFormat="1" ht="93" customHeight="1" x14ac:dyDescent="0.35">
      <c r="A18" s="12" t="s">
        <v>7</v>
      </c>
      <c r="B18" s="24" t="s">
        <v>0</v>
      </c>
      <c r="C18" s="24" t="s">
        <v>1</v>
      </c>
      <c r="D18" s="24" t="s">
        <v>2</v>
      </c>
      <c r="E18" s="24" t="s">
        <v>39</v>
      </c>
      <c r="F18" s="24" t="s">
        <v>38</v>
      </c>
      <c r="G18" s="25" t="s">
        <v>31</v>
      </c>
      <c r="H18" s="25" t="s">
        <v>32</v>
      </c>
      <c r="I18" s="25" t="s">
        <v>15</v>
      </c>
      <c r="J18" s="25" t="s">
        <v>37</v>
      </c>
      <c r="K18" s="24" t="s">
        <v>52</v>
      </c>
      <c r="L18" s="25" t="s">
        <v>53</v>
      </c>
      <c r="M18" s="25" t="s">
        <v>56</v>
      </c>
      <c r="N18" s="26" t="s">
        <v>35</v>
      </c>
      <c r="O18" s="27" t="s">
        <v>42</v>
      </c>
      <c r="P18" s="27" t="s">
        <v>46</v>
      </c>
      <c r="Q18" s="28" t="s">
        <v>45</v>
      </c>
      <c r="R18" s="44" t="s">
        <v>47</v>
      </c>
      <c r="S18" s="29" t="s">
        <v>50</v>
      </c>
      <c r="T18" s="29" t="s">
        <v>57</v>
      </c>
      <c r="U18" s="57" t="s">
        <v>6</v>
      </c>
    </row>
    <row r="19" spans="1:23" x14ac:dyDescent="0.35">
      <c r="A19" s="1">
        <v>1</v>
      </c>
      <c r="B19" s="17"/>
      <c r="C19" s="19"/>
      <c r="D19" s="19" t="s">
        <v>41</v>
      </c>
      <c r="E19" s="39">
        <v>44927</v>
      </c>
      <c r="F19" s="19" t="s">
        <v>59</v>
      </c>
      <c r="G19" s="21">
        <v>12</v>
      </c>
      <c r="H19" s="19">
        <v>24</v>
      </c>
      <c r="I19" s="2"/>
      <c r="J19" s="2"/>
      <c r="K19" s="3"/>
      <c r="L19" s="3"/>
      <c r="M19" s="3"/>
      <c r="N19" s="2"/>
      <c r="O19" s="32" t="str">
        <f t="shared" ref="O19:O28" si="0">IF(D19="I",IF(AND(G19&gt;=10,H19&gt;=20),$C$11,IF((J19)&gt;60,0,IF(AND(G19&gt;=ROUNDUP(10*($E$5-(I19+N19))/$E$5,0),H19&gt;=ROUNDUP(20*($E$5-(I19+N19))/$E$5,0)),$C$11*0.95,0))),"-")</f>
        <v>-</v>
      </c>
      <c r="P19" s="32">
        <f>IF(Leht2!$H$1=TRUE,IF(D19="I EHK",IF(AND(G19&gt;=10,H19&gt;=20),$C$12,IF((J19)&gt;60,0,IF(AND(G19&gt;=ROUNDUP(10*($E$5-(I19+N19))/$E$5,0),H19&gt;=ROUNDUP(20*($E$5-(I19+N19))/$E$5,0)),$C$12*0.95,0))),"-"),"-")</f>
        <v>244</v>
      </c>
      <c r="Q19" s="65" t="str">
        <f>IF(Leht2!$H$1=TRUE,IF(D19="II",IF(H19&gt;=40,$C$13,IF((J19)&gt;125,0,IF(H19&gt;=ROUNDUP(40*($E$5-(I19+N19))/$E$5,0),$C$13*0.95,0))),"-"),"-")</f>
        <v>-</v>
      </c>
      <c r="R19" s="65" t="str">
        <f>IF(Leht2!$H$1=TRUE,IF(D19="II EHK",IF(H19&gt;=40,$C$14,IF((J19)&gt;125,0,IF(H19&gt;=ROUNDUP(40*($E$5-(I19+N19))/$E$5,0),$C$14*0.95,0))),"-"),"-")</f>
        <v>-</v>
      </c>
      <c r="S19" s="66" t="str">
        <f t="shared" ref="S19:S28" si="1">IF(D19="III",IF(K19&gt;=4,$C$15,IF(OR(L19&gt;4,M19="jah"),0,IF(ISBLANK(K19),0,IF(K19&gt;=0,$C$15*0.95,0)))),"-")</f>
        <v>-</v>
      </c>
      <c r="T19" s="66" t="str">
        <f t="shared" ref="T19:T28" si="2">IF(D19="III EHK",IF(K19&gt;=4,$C$16,IF(OR(L19&gt;4,M19="jah"),0,IF(ISBLANK(K19),0,IF(K19&gt;=0,$C$16*0.95,0)))),"-")</f>
        <v>-</v>
      </c>
      <c r="U19" s="58">
        <f t="shared" ref="U19:U28" si="3">SUM(O19:T19)</f>
        <v>244</v>
      </c>
      <c r="V19" s="13"/>
      <c r="W19" s="14"/>
    </row>
    <row r="20" spans="1:23" x14ac:dyDescent="0.35">
      <c r="A20" s="1">
        <v>2</v>
      </c>
      <c r="B20" s="18"/>
      <c r="C20" s="20"/>
      <c r="D20" s="19" t="s">
        <v>9</v>
      </c>
      <c r="E20" s="47">
        <v>44927</v>
      </c>
      <c r="F20" s="20" t="s">
        <v>58</v>
      </c>
      <c r="G20" s="20">
        <v>21</v>
      </c>
      <c r="H20" s="20">
        <v>42</v>
      </c>
      <c r="I20" s="2"/>
      <c r="J20" s="2"/>
      <c r="K20" s="3"/>
      <c r="L20" s="3"/>
      <c r="M20" s="3"/>
      <c r="N20" s="2"/>
      <c r="O20" s="32" t="str">
        <f t="shared" si="0"/>
        <v>-</v>
      </c>
      <c r="P20" s="32" t="str">
        <f>IF(Leht2!$H$1=TRUE,IF(D20="I EHK",IF(AND(G20&gt;=10,H20&gt;=20),$C$12,IF((J20)&gt;60,0,IF(AND(G20&gt;=ROUNDUP(10*($E$5-(I20+N20))/$E$5,0),H20&gt;=ROUNDUP(20*($E$5-(I20+N20))/$E$5,0)),$C$12*0.95,0))),"-"),"-")</f>
        <v>-</v>
      </c>
      <c r="Q20" s="65">
        <f>IF(Leht2!$H$1=TRUE,IF(D20="II",IF(H20&gt;=40,$C$13,IF((J20)&gt;125,0,IF(H20&gt;=ROUNDUP(40*($E$5-(I20+N20))/$E$5,0),$C$13*0.95,0))),"-"),"-")</f>
        <v>305</v>
      </c>
      <c r="R20" s="65" t="str">
        <f>IF(Leht2!$H$1=TRUE,IF(D20="II EHK",IF(H20&gt;=40,$C$14,IF((J20)&gt;125,0,IF(H20&gt;=ROUNDUP(40*($E$5-(I20+N20))/$E$5,0),$C$14*0.95,0))),"-"),"-")</f>
        <v>-</v>
      </c>
      <c r="S20" s="66" t="str">
        <f t="shared" si="1"/>
        <v>-</v>
      </c>
      <c r="T20" s="66" t="str">
        <f t="shared" si="2"/>
        <v>-</v>
      </c>
      <c r="U20" s="58">
        <f t="shared" si="3"/>
        <v>305</v>
      </c>
      <c r="W20" s="14"/>
    </row>
    <row r="21" spans="1:23" x14ac:dyDescent="0.35">
      <c r="A21" s="1">
        <v>3</v>
      </c>
      <c r="B21" s="1"/>
      <c r="C21" s="20"/>
      <c r="D21" s="19" t="s">
        <v>44</v>
      </c>
      <c r="E21" s="39">
        <v>44958</v>
      </c>
      <c r="F21" s="39" t="s">
        <v>60</v>
      </c>
      <c r="G21" s="20">
        <v>12</v>
      </c>
      <c r="H21" s="20">
        <v>28</v>
      </c>
      <c r="I21" s="21">
        <v>10</v>
      </c>
      <c r="J21" s="21">
        <v>10</v>
      </c>
      <c r="K21" s="3"/>
      <c r="L21" s="3"/>
      <c r="M21" s="3"/>
      <c r="N21" s="21"/>
      <c r="O21" s="32" t="str">
        <f t="shared" si="0"/>
        <v>-</v>
      </c>
      <c r="P21" s="32" t="str">
        <f>IF(Leht2!$H$1=TRUE,IF(D21="I EHK",IF(AND(G21&gt;=10,H21&gt;=20),$C$12,IF((J21)&gt;60,0,IF(AND(G21&gt;=ROUNDUP(10*($E$5-(I21+N21))/$E$5,0),H21&gt;=ROUNDUP(20*($E$5-(I21+N21))/$E$5,0)),$C$12*0.95,0))),"-"),"-")</f>
        <v>-</v>
      </c>
      <c r="Q21" s="65" t="str">
        <f>IF(Leht2!$H$1=TRUE,IF(D21="II",IF(H21&gt;=40,$C$13,IF((J21)&gt;125,0,IF(H21&gt;=ROUNDUP(40*($E$5-(I21+N21))/$E$5,0),$C$13*0.95,0))),"-"),"-")</f>
        <v>-</v>
      </c>
      <c r="R21" s="65">
        <f>IF(Leht2!$H$1=TRUE,IF(D21="II EHK",IF(H21&gt;=40,$C$14,IF((J21)&gt;125,0,IF(H21&gt;=ROUNDUP(40*($E$5-(I21+N21))/$E$5,0),$C$14*0.95,0))),"-"),"-")</f>
        <v>231.79999999999998</v>
      </c>
      <c r="S21" s="66" t="str">
        <f t="shared" si="1"/>
        <v>-</v>
      </c>
      <c r="T21" s="66" t="str">
        <f t="shared" si="2"/>
        <v>-</v>
      </c>
      <c r="U21" s="58">
        <f t="shared" si="3"/>
        <v>231.79999999999998</v>
      </c>
      <c r="W21" s="14"/>
    </row>
    <row r="22" spans="1:23" x14ac:dyDescent="0.35">
      <c r="A22" s="1">
        <v>4</v>
      </c>
      <c r="B22" s="18"/>
      <c r="C22" s="20"/>
      <c r="D22" s="19"/>
      <c r="E22" s="39"/>
      <c r="F22" s="19"/>
      <c r="G22" s="21"/>
      <c r="H22" s="20"/>
      <c r="I22" s="2"/>
      <c r="J22" s="2"/>
      <c r="K22" s="3"/>
      <c r="L22" s="3"/>
      <c r="M22" s="3"/>
      <c r="N22" s="11"/>
      <c r="O22" s="32" t="str">
        <f t="shared" si="0"/>
        <v>-</v>
      </c>
      <c r="P22" s="32" t="str">
        <f>IF(Leht2!$H$1=TRUE,IF(D22="I EHK",IF(AND(G22&gt;=10,H22&gt;=20),$C$12,IF((J22)&gt;60,0,IF(AND(G22&gt;=ROUNDUP(10*($E$5-(I22+N22))/$E$5,0),H22&gt;=ROUNDUP(20*($E$5-(I22+N22))/$E$5,0)),$C$12*0.95,0))),"-"),"-")</f>
        <v>-</v>
      </c>
      <c r="Q22" s="65" t="str">
        <f>IF(Leht2!$H$1=TRUE,IF(D22="II",IF(H22&gt;=40,$C$13,IF((J22)&gt;125,0,IF(H22&gt;=ROUNDUP(40*($E$5-(I22+N22))/$E$5,0),$C$13*0.95,0))),"-"),"-")</f>
        <v>-</v>
      </c>
      <c r="R22" s="65" t="str">
        <f>IF(Leht2!$H$1=TRUE,IF(D22="II EHK",IF(H22&gt;=40,$C$14,IF((J22)&gt;125,0,IF(H22&gt;=ROUNDUP(40*($E$5-(I22+N22))/$E$5,0),$C$14*0.95,0))),"-"),"-")</f>
        <v>-</v>
      </c>
      <c r="S22" s="66" t="str">
        <f t="shared" si="1"/>
        <v>-</v>
      </c>
      <c r="T22" s="66" t="str">
        <f t="shared" si="2"/>
        <v>-</v>
      </c>
      <c r="U22" s="58">
        <f t="shared" si="3"/>
        <v>0</v>
      </c>
      <c r="W22" s="14"/>
    </row>
    <row r="23" spans="1:23" x14ac:dyDescent="0.35">
      <c r="A23" s="1">
        <v>5</v>
      </c>
      <c r="B23" s="18"/>
      <c r="C23" s="20"/>
      <c r="D23" s="19"/>
      <c r="E23" s="40"/>
      <c r="F23" s="20"/>
      <c r="G23" s="20"/>
      <c r="H23" s="20"/>
      <c r="I23" s="2"/>
      <c r="J23" s="2"/>
      <c r="K23" s="3"/>
      <c r="L23" s="3"/>
      <c r="M23" s="3"/>
      <c r="N23" s="2"/>
      <c r="O23" s="32" t="str">
        <f t="shared" si="0"/>
        <v>-</v>
      </c>
      <c r="P23" s="32" t="str">
        <f>IF(Leht2!$H$1=TRUE,IF(D23="I EHK",IF(AND(G23&gt;=10,H23&gt;=20),$C$12,IF((J23)&gt;60,0,IF(AND(G23&gt;=ROUNDUP(10*($E$5-(I23+N23))/$E$5,0),H23&gt;=ROUNDUP(20*($E$5-(I23+N23))/$E$5,0)),$C$12*0.95,0))),"-"),"-")</f>
        <v>-</v>
      </c>
      <c r="Q23" s="65" t="str">
        <f>IF(Leht2!$H$1=TRUE,IF(D23="II",IF(H23&gt;=40,$C$13,IF((J23)&gt;125,0,IF(H23&gt;=ROUNDUP(40*($E$5-(I23+N23))/$E$5,0),$C$13*0.95,0))),"-"),"-")</f>
        <v>-</v>
      </c>
      <c r="R23" s="65" t="str">
        <f>IF(Leht2!$H$1=TRUE,IF(D23="II EHK",IF(H23&gt;=40,$C$14,IF((J23)&gt;125,0,IF(H23&gt;=ROUNDUP(40*($E$5-(I23+N23))/$E$5,0),$C$14*0.95,0))),"-"),"-")</f>
        <v>-</v>
      </c>
      <c r="S23" s="66" t="str">
        <f t="shared" si="1"/>
        <v>-</v>
      </c>
      <c r="T23" s="66" t="str">
        <f t="shared" si="2"/>
        <v>-</v>
      </c>
      <c r="U23" s="58">
        <f t="shared" si="3"/>
        <v>0</v>
      </c>
      <c r="W23" s="14"/>
    </row>
    <row r="24" spans="1:23" x14ac:dyDescent="0.35">
      <c r="A24" s="1">
        <v>6</v>
      </c>
      <c r="B24" s="18"/>
      <c r="C24" s="20"/>
      <c r="D24" s="19"/>
      <c r="E24" s="40"/>
      <c r="F24" s="20"/>
      <c r="G24" s="21"/>
      <c r="H24" s="20"/>
      <c r="I24" s="2"/>
      <c r="J24" s="2"/>
      <c r="K24" s="3"/>
      <c r="L24" s="3"/>
      <c r="M24" s="3"/>
      <c r="N24" s="2"/>
      <c r="O24" s="32" t="str">
        <f t="shared" si="0"/>
        <v>-</v>
      </c>
      <c r="P24" s="32" t="str">
        <f>IF(Leht2!$H$1=TRUE,IF(D24="I EHK",IF(AND(G24&gt;=10,H24&gt;=20),$C$12,IF((J24)&gt;60,0,IF(AND(G24&gt;=ROUNDUP(10*($E$5-(I24+N24))/$E$5,0),H24&gt;=ROUNDUP(20*($E$5-(I24+N24))/$E$5,0)),$C$12*0.95,0))),"-"),"-")</f>
        <v>-</v>
      </c>
      <c r="Q24" s="65" t="str">
        <f>IF(Leht2!$H$1=TRUE,IF(D24="II",IF(H24&gt;=40,$C$13,IF((J24)&gt;125,0,IF(H24&gt;=ROUNDUP(40*($E$5-(I24+N24))/$E$5,0),$C$13*0.95,0))),"-"),"-")</f>
        <v>-</v>
      </c>
      <c r="R24" s="65" t="str">
        <f>IF(Leht2!$H$1=TRUE,IF(D24="II EHK",IF(H24&gt;=40,$C$14,IF((J24)&gt;125,0,IF(H24&gt;=ROUNDUP(40*($E$5-(I24+N24))/$E$5,0),$C$14*0.95,0))),"-"),"-")</f>
        <v>-</v>
      </c>
      <c r="S24" s="66" t="str">
        <f t="shared" si="1"/>
        <v>-</v>
      </c>
      <c r="T24" s="66" t="str">
        <f t="shared" si="2"/>
        <v>-</v>
      </c>
      <c r="U24" s="58">
        <f t="shared" si="3"/>
        <v>0</v>
      </c>
      <c r="W24" s="14"/>
    </row>
    <row r="25" spans="1:23" x14ac:dyDescent="0.35">
      <c r="A25" s="1">
        <v>7</v>
      </c>
      <c r="B25" s="18"/>
      <c r="C25" s="20"/>
      <c r="D25" s="19"/>
      <c r="E25" s="40"/>
      <c r="F25" s="20"/>
      <c r="G25" s="20"/>
      <c r="H25" s="20"/>
      <c r="I25" s="2"/>
      <c r="J25" s="2"/>
      <c r="K25" s="3"/>
      <c r="L25" s="3"/>
      <c r="M25" s="3"/>
      <c r="N25" s="2"/>
      <c r="O25" s="32" t="str">
        <f t="shared" si="0"/>
        <v>-</v>
      </c>
      <c r="P25" s="32" t="str">
        <f>IF(Leht2!$H$1=TRUE,IF(D25="I EHK",IF(AND(G25&gt;=10,H25&gt;=20),$C$12,IF((J25)&gt;60,0,IF(AND(G25&gt;=ROUNDUP(10*($E$5-(I25+N25))/$E$5,0),H25&gt;=ROUNDUP(20*($E$5-(I25+N25))/$E$5,0)),$C$12*0.95,0))),"-"),"-")</f>
        <v>-</v>
      </c>
      <c r="Q25" s="65" t="str">
        <f>IF(Leht2!$H$1=TRUE,IF(D25="II",IF(H25&gt;=40,$C$13,IF((J25)&gt;125,0,IF(H25&gt;=ROUNDUP(40*($E$5-(I25+N25))/$E$5,0),$C$13*0.95,0))),"-"),"-")</f>
        <v>-</v>
      </c>
      <c r="R25" s="65" t="str">
        <f>IF(Leht2!$H$1=TRUE,IF(D25="II EHK",IF(H25&gt;=40,$C$14,IF((J25)&gt;125,0,IF(H25&gt;=ROUNDUP(40*($E$5-(I25+N25))/$E$5,0),$C$14*0.95,0))),"-"),"-")</f>
        <v>-</v>
      </c>
      <c r="S25" s="66" t="str">
        <f t="shared" si="1"/>
        <v>-</v>
      </c>
      <c r="T25" s="66" t="str">
        <f t="shared" si="2"/>
        <v>-</v>
      </c>
      <c r="U25" s="58">
        <f t="shared" si="3"/>
        <v>0</v>
      </c>
      <c r="W25" s="14"/>
    </row>
    <row r="26" spans="1:23" x14ac:dyDescent="0.35">
      <c r="A26" s="1">
        <v>8</v>
      </c>
      <c r="B26" s="18"/>
      <c r="C26" s="20"/>
      <c r="D26" s="19"/>
      <c r="E26" s="41"/>
      <c r="F26" s="38"/>
      <c r="G26" s="20"/>
      <c r="H26" s="20"/>
      <c r="I26" s="2"/>
      <c r="J26" s="2"/>
      <c r="K26" s="3"/>
      <c r="L26" s="3"/>
      <c r="M26" s="3"/>
      <c r="N26" s="2"/>
      <c r="O26" s="32" t="str">
        <f t="shared" si="0"/>
        <v>-</v>
      </c>
      <c r="P26" s="32" t="str">
        <f>IF(Leht2!$H$1=TRUE,IF(D26="I EHK",IF(AND(G26&gt;=10,H26&gt;=20),$C$12,IF((J26)&gt;60,0,IF(AND(G26&gt;=ROUNDUP(10*($E$5-(I26+N26))/$E$5,0),H26&gt;=ROUNDUP(20*($E$5-(I26+N26))/$E$5,0)),$C$12*0.95,0))),"-"),"-")</f>
        <v>-</v>
      </c>
      <c r="Q26" s="65" t="str">
        <f>IF(Leht2!$H$1=TRUE,IF(D26="II",IF(H26&gt;=40,$C$13,IF((J26)&gt;125,0,IF(H26&gt;=ROUNDUP(40*($E$5-(I26+N26))/$E$5,0),$C$13*0.95,0))),"-"),"-")</f>
        <v>-</v>
      </c>
      <c r="R26" s="65" t="str">
        <f>IF(Leht2!$H$1=TRUE,IF(D26="II EHK",IF(H26&gt;=40,$C$14,IF((J26)&gt;125,0,IF(H26&gt;=ROUNDUP(40*($E$5-(I26+N26))/$E$5,0),$C$14*0.95,0))),"-"),"-")</f>
        <v>-</v>
      </c>
      <c r="S26" s="66" t="str">
        <f t="shared" si="1"/>
        <v>-</v>
      </c>
      <c r="T26" s="66" t="str">
        <f t="shared" si="2"/>
        <v>-</v>
      </c>
      <c r="U26" s="58">
        <f t="shared" si="3"/>
        <v>0</v>
      </c>
      <c r="W26" s="14"/>
    </row>
    <row r="27" spans="1:23" x14ac:dyDescent="0.35">
      <c r="A27" s="1">
        <v>9</v>
      </c>
      <c r="B27" s="1"/>
      <c r="C27" s="20"/>
      <c r="D27" s="19"/>
      <c r="E27" s="40"/>
      <c r="F27" s="20"/>
      <c r="G27" s="20"/>
      <c r="H27" s="20"/>
      <c r="I27" s="2"/>
      <c r="J27" s="2"/>
      <c r="K27" s="3"/>
      <c r="L27" s="3"/>
      <c r="M27" s="3"/>
      <c r="N27" s="2"/>
      <c r="O27" s="32" t="str">
        <f t="shared" si="0"/>
        <v>-</v>
      </c>
      <c r="P27" s="32" t="str">
        <f>IF(Leht2!$H$1=TRUE,IF(D27="I EHK",IF(AND(G27&gt;=10,H27&gt;=20),$C$12,IF((J27)&gt;60,0,IF(AND(G27&gt;=ROUNDUP(10*($E$5-(I27+N27))/$E$5,0),H27&gt;=ROUNDUP(20*($E$5-(I27+N27))/$E$5,0)),$C$12*0.95,0))),"-"),"-")</f>
        <v>-</v>
      </c>
      <c r="Q27" s="65" t="str">
        <f>IF(Leht2!$H$1=TRUE,IF(D27="II",IF(H27&gt;=40,$C$13,IF((J27)&gt;125,0,IF(H27&gt;=ROUNDUP(40*($E$5-(I27+N27))/$E$5,0),$C$13*0.95,0))),"-"),"-")</f>
        <v>-</v>
      </c>
      <c r="R27" s="65" t="str">
        <f>IF(Leht2!$H$1=TRUE,IF(D27="II EHK",IF(H27&gt;=40,$C$14,IF((J27)&gt;125,0,IF(H27&gt;=ROUNDUP(40*($E$5-(I27+N27))/$E$5,0),$C$14*0.95,0))),"-"),"-")</f>
        <v>-</v>
      </c>
      <c r="S27" s="66" t="str">
        <f t="shared" si="1"/>
        <v>-</v>
      </c>
      <c r="T27" s="66" t="str">
        <f t="shared" si="2"/>
        <v>-</v>
      </c>
      <c r="U27" s="58">
        <f t="shared" si="3"/>
        <v>0</v>
      </c>
      <c r="W27" s="14"/>
    </row>
    <row r="28" spans="1:23" ht="15" thickBot="1" x14ac:dyDescent="0.4">
      <c r="A28" s="1">
        <v>10</v>
      </c>
      <c r="B28" s="1"/>
      <c r="C28" s="42"/>
      <c r="D28" s="19"/>
      <c r="E28" s="42"/>
      <c r="F28" s="20"/>
      <c r="G28" s="20"/>
      <c r="H28" s="20"/>
      <c r="I28" s="2"/>
      <c r="J28" s="2"/>
      <c r="K28" s="3"/>
      <c r="L28" s="3"/>
      <c r="M28" s="3"/>
      <c r="N28" s="2"/>
      <c r="O28" s="32" t="str">
        <f t="shared" si="0"/>
        <v>-</v>
      </c>
      <c r="P28" s="32" t="str">
        <f>IF(Leht2!$H$1=TRUE,IF(D28="I EHK",IF(AND(G28&gt;=10,H28&gt;=20),$C$12,IF((J28)&gt;60,0,IF(AND(G28&gt;=ROUNDUP(10*($E$5-(I28+N28))/$E$5,0),H28&gt;=ROUNDUP(20*($E$5-(I28+N28))/$E$5,0)),$C$12*0.95,0))),"-"),"-")</f>
        <v>-</v>
      </c>
      <c r="Q28" s="65" t="str">
        <f>IF(Leht2!$H$1=TRUE,IF(D28="II",IF(H28&gt;=40,$C$13,IF((J28)&gt;125,0,IF(H28&gt;=ROUNDUP(40*($E$5-(I28+N28))/$E$5,0),$C$13*0.95,0))),"-"),"-")</f>
        <v>-</v>
      </c>
      <c r="R28" s="65" t="str">
        <f>IF(Leht2!$H$1=TRUE,IF(D28="II EHK",IF(H28&gt;=40,$C$14,IF((J28)&gt;125,0,IF(H28&gt;=ROUNDUP(40*($E$5-(I28+N28))/$E$5,0),$C$14*0.95,0))),"-"),"-")</f>
        <v>-</v>
      </c>
      <c r="S28" s="66" t="str">
        <f t="shared" si="1"/>
        <v>-</v>
      </c>
      <c r="T28" s="66" t="str">
        <f t="shared" si="2"/>
        <v>-</v>
      </c>
      <c r="U28" s="58">
        <f t="shared" si="3"/>
        <v>0</v>
      </c>
      <c r="W28" s="14"/>
    </row>
    <row r="29" spans="1:23" ht="15" thickBot="1" x14ac:dyDescent="0.4">
      <c r="K29" s="15"/>
      <c r="L29" s="15"/>
      <c r="M29" s="15"/>
      <c r="O29" s="60">
        <f>SUM(O19:O28)</f>
        <v>0</v>
      </c>
      <c r="P29" s="60">
        <f>SUM(P19:P28)</f>
        <v>244</v>
      </c>
      <c r="Q29" s="60">
        <f>SUM(Q19:Q28)</f>
        <v>305</v>
      </c>
      <c r="R29" s="60">
        <f>SUM(R19:R28)</f>
        <v>231.79999999999998</v>
      </c>
      <c r="S29" s="60">
        <f>SUM(S19:S28)</f>
        <v>0</v>
      </c>
      <c r="T29" s="60">
        <f>SUM(T19:T28)</f>
        <v>0</v>
      </c>
      <c r="U29" s="59">
        <f>SUM(U19:U28)</f>
        <v>780.8</v>
      </c>
      <c r="W29" s="14"/>
    </row>
    <row r="30" spans="1:23" x14ac:dyDescent="0.35">
      <c r="O30" s="16"/>
      <c r="P30" s="16"/>
      <c r="W30" s="14"/>
    </row>
    <row r="31" spans="1:23" x14ac:dyDescent="0.35">
      <c r="O31" s="16"/>
      <c r="P31" s="16"/>
      <c r="W31" s="14"/>
    </row>
    <row r="32" spans="1:23" x14ac:dyDescent="0.35">
      <c r="O32" s="16"/>
      <c r="P32" s="16"/>
      <c r="W32" s="14"/>
    </row>
    <row r="33" spans="15:16" x14ac:dyDescent="0.35">
      <c r="O33" s="16"/>
      <c r="P33" s="16"/>
    </row>
    <row r="34" spans="15:16" x14ac:dyDescent="0.35">
      <c r="O34" s="16"/>
      <c r="P34" s="16"/>
    </row>
    <row r="35" spans="15:16" x14ac:dyDescent="0.35">
      <c r="O35" s="16"/>
      <c r="P35" s="16"/>
    </row>
    <row r="36" spans="15:16" x14ac:dyDescent="0.35">
      <c r="O36" s="16"/>
      <c r="P36" s="16"/>
    </row>
    <row r="37" spans="15:16" x14ac:dyDescent="0.35">
      <c r="O37" s="16"/>
      <c r="P37" s="16"/>
    </row>
    <row r="38" spans="15:16" x14ac:dyDescent="0.35">
      <c r="O38" s="16"/>
      <c r="P38" s="16"/>
    </row>
    <row r="39" spans="15:16" x14ac:dyDescent="0.35">
      <c r="O39" s="16"/>
      <c r="P39" s="16"/>
    </row>
    <row r="40" spans="15:16" x14ac:dyDescent="0.35">
      <c r="O40" s="16"/>
      <c r="P40" s="16"/>
    </row>
    <row r="41" spans="15:16" x14ac:dyDescent="0.35">
      <c r="O41" s="16"/>
      <c r="P41" s="16"/>
    </row>
    <row r="42" spans="15:16" x14ac:dyDescent="0.35">
      <c r="O42" s="16"/>
      <c r="P42" s="16"/>
    </row>
    <row r="43" spans="15:16" x14ac:dyDescent="0.35">
      <c r="O43" s="16"/>
      <c r="P43" s="16"/>
    </row>
    <row r="44" spans="15:16" x14ac:dyDescent="0.35">
      <c r="O44" s="16"/>
      <c r="P44" s="16"/>
    </row>
    <row r="45" spans="15:16" x14ac:dyDescent="0.35">
      <c r="O45" s="16"/>
      <c r="P45" s="16"/>
    </row>
    <row r="46" spans="15:16" x14ac:dyDescent="0.35">
      <c r="O46" s="16"/>
      <c r="P46" s="16"/>
    </row>
    <row r="47" spans="15:16" x14ac:dyDescent="0.35">
      <c r="O47" s="16"/>
      <c r="P47" s="16"/>
    </row>
    <row r="48" spans="15:16" x14ac:dyDescent="0.35">
      <c r="O48" s="16"/>
      <c r="P48" s="16"/>
    </row>
    <row r="49" spans="15:16" x14ac:dyDescent="0.35">
      <c r="O49" s="16"/>
      <c r="P49" s="16"/>
    </row>
    <row r="50" spans="15:16" x14ac:dyDescent="0.35">
      <c r="O50" s="16"/>
      <c r="P50" s="16"/>
    </row>
    <row r="51" spans="15:16" x14ac:dyDescent="0.35">
      <c r="O51" s="16"/>
      <c r="P51" s="16"/>
    </row>
    <row r="52" spans="15:16" x14ac:dyDescent="0.35">
      <c r="O52" s="16"/>
      <c r="P52" s="16"/>
    </row>
    <row r="53" spans="15:16" x14ac:dyDescent="0.35">
      <c r="O53" s="16"/>
      <c r="P53" s="16"/>
    </row>
    <row r="54" spans="15:16" x14ac:dyDescent="0.35">
      <c r="O54" s="16"/>
      <c r="P54" s="16"/>
    </row>
    <row r="55" spans="15:16" x14ac:dyDescent="0.35">
      <c r="O55" s="16"/>
      <c r="P55" s="16"/>
    </row>
    <row r="56" spans="15:16" x14ac:dyDescent="0.35">
      <c r="O56" s="16"/>
      <c r="P56" s="16"/>
    </row>
    <row r="57" spans="15:16" x14ac:dyDescent="0.35">
      <c r="O57" s="16"/>
      <c r="P57" s="16"/>
    </row>
    <row r="58" spans="15:16" x14ac:dyDescent="0.35">
      <c r="O58" s="16"/>
      <c r="P58" s="16"/>
    </row>
    <row r="59" spans="15:16" x14ac:dyDescent="0.35">
      <c r="O59" s="16"/>
      <c r="P59" s="16"/>
    </row>
    <row r="60" spans="15:16" x14ac:dyDescent="0.35">
      <c r="O60" s="16"/>
      <c r="P60" s="16"/>
    </row>
    <row r="61" spans="15:16" x14ac:dyDescent="0.35">
      <c r="O61" s="16"/>
      <c r="P61" s="16"/>
    </row>
    <row r="62" spans="15:16" x14ac:dyDescent="0.35">
      <c r="O62" s="16"/>
      <c r="P62" s="16"/>
    </row>
    <row r="63" spans="15:16" x14ac:dyDescent="0.35">
      <c r="O63" s="16"/>
      <c r="P63" s="16"/>
    </row>
    <row r="64" spans="15:16" x14ac:dyDescent="0.35">
      <c r="O64" s="16"/>
      <c r="P64" s="16"/>
    </row>
    <row r="65" spans="15:16" x14ac:dyDescent="0.35">
      <c r="O65" s="16"/>
      <c r="P65" s="16"/>
    </row>
    <row r="66" spans="15:16" x14ac:dyDescent="0.35">
      <c r="O66" s="16"/>
      <c r="P66" s="16"/>
    </row>
    <row r="67" spans="15:16" x14ac:dyDescent="0.35">
      <c r="O67" s="16"/>
      <c r="P67" s="16"/>
    </row>
    <row r="68" spans="15:16" x14ac:dyDescent="0.35">
      <c r="O68" s="16"/>
      <c r="P68" s="16"/>
    </row>
    <row r="69" spans="15:16" x14ac:dyDescent="0.35">
      <c r="O69" s="16"/>
      <c r="P69" s="16"/>
    </row>
    <row r="70" spans="15:16" x14ac:dyDescent="0.35">
      <c r="O70" s="16"/>
      <c r="P70" s="16"/>
    </row>
    <row r="71" spans="15:16" x14ac:dyDescent="0.35">
      <c r="O71" s="16"/>
      <c r="P71" s="16"/>
    </row>
    <row r="72" spans="15:16" x14ac:dyDescent="0.35">
      <c r="O72" s="16"/>
      <c r="P72" s="16"/>
    </row>
    <row r="73" spans="15:16" x14ac:dyDescent="0.35">
      <c r="O73" s="16"/>
      <c r="P73" s="16"/>
    </row>
    <row r="74" spans="15:16" x14ac:dyDescent="0.35">
      <c r="O74" s="16"/>
      <c r="P74" s="16"/>
    </row>
    <row r="75" spans="15:16" x14ac:dyDescent="0.35">
      <c r="O75" s="16"/>
      <c r="P75" s="16"/>
    </row>
    <row r="76" spans="15:16" x14ac:dyDescent="0.35">
      <c r="O76" s="16"/>
      <c r="P76" s="16"/>
    </row>
    <row r="77" spans="15:16" x14ac:dyDescent="0.35">
      <c r="O77" s="16"/>
      <c r="P77" s="16"/>
    </row>
    <row r="78" spans="15:16" x14ac:dyDescent="0.35">
      <c r="O78" s="16"/>
      <c r="P78" s="16"/>
    </row>
    <row r="79" spans="15:16" x14ac:dyDescent="0.35">
      <c r="O79" s="16"/>
      <c r="P79" s="16"/>
    </row>
    <row r="80" spans="15:16" x14ac:dyDescent="0.35">
      <c r="O80" s="16"/>
      <c r="P80" s="16"/>
    </row>
    <row r="81" spans="15:16" x14ac:dyDescent="0.35">
      <c r="O81" s="16"/>
      <c r="P81" s="16"/>
    </row>
    <row r="82" spans="15:16" x14ac:dyDescent="0.35">
      <c r="O82" s="16"/>
      <c r="P82" s="16"/>
    </row>
    <row r="83" spans="15:16" x14ac:dyDescent="0.35">
      <c r="O83" s="16"/>
      <c r="P83" s="16"/>
    </row>
    <row r="84" spans="15:16" x14ac:dyDescent="0.35">
      <c r="O84" s="16"/>
      <c r="P84" s="16"/>
    </row>
    <row r="85" spans="15:16" x14ac:dyDescent="0.35">
      <c r="O85" s="16"/>
      <c r="P85" s="16"/>
    </row>
    <row r="86" spans="15:16" x14ac:dyDescent="0.35">
      <c r="O86" s="16"/>
      <c r="P86" s="16"/>
    </row>
    <row r="87" spans="15:16" x14ac:dyDescent="0.35">
      <c r="O87" s="16"/>
      <c r="P87" s="16"/>
    </row>
    <row r="88" spans="15:16" x14ac:dyDescent="0.35">
      <c r="O88" s="16"/>
      <c r="P88" s="16"/>
    </row>
    <row r="89" spans="15:16" x14ac:dyDescent="0.35">
      <c r="O89" s="16"/>
      <c r="P89" s="16"/>
    </row>
    <row r="90" spans="15:16" x14ac:dyDescent="0.35">
      <c r="O90" s="16"/>
      <c r="P90" s="16"/>
    </row>
    <row r="91" spans="15:16" x14ac:dyDescent="0.35">
      <c r="O91" s="16"/>
      <c r="P91" s="16"/>
    </row>
    <row r="92" spans="15:16" x14ac:dyDescent="0.35">
      <c r="O92" s="16"/>
      <c r="P92" s="16"/>
    </row>
    <row r="93" spans="15:16" x14ac:dyDescent="0.35">
      <c r="O93" s="16"/>
      <c r="P93" s="16"/>
    </row>
    <row r="94" spans="15:16" x14ac:dyDescent="0.35">
      <c r="O94" s="16"/>
      <c r="P94" s="16"/>
    </row>
    <row r="95" spans="15:16" x14ac:dyDescent="0.35">
      <c r="O95" s="16"/>
      <c r="P95" s="16"/>
    </row>
  </sheetData>
  <sheetProtection autoFilter="0"/>
  <protectedRanges>
    <protectedRange sqref="B1:C15 A1:A28 A29:N1048576 D20:N28 D1:N19 B17:C28" name="Vahemik1"/>
  </protectedRanges>
  <mergeCells count="4">
    <mergeCell ref="G17:J17"/>
    <mergeCell ref="Q17:R17"/>
    <mergeCell ref="S17:T17"/>
    <mergeCell ref="K17:M17"/>
  </mergeCells>
  <dataValidations count="1">
    <dataValidation type="list" allowBlank="1" showInputMessage="1" showErrorMessage="1" promptTitle="x" sqref="D19:D28" xr:uid="{00000000-0002-0000-0000-000000000000}">
      <formula1>Etapp</formula1>
    </dataValidation>
  </dataValidation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Leht2!$A$1:$A$12</xm:f>
          </x14:formula1>
          <xm:sqref>E4</xm:sqref>
        </x14:dataValidation>
        <x14:dataValidation type="list" allowBlank="1" showInputMessage="1" showErrorMessage="1" xr:uid="{00000000-0002-0000-0000-000002000000}">
          <x14:formula1>
            <xm:f>Leht2!$C$1:$C$3</xm:f>
          </x14:formula1>
          <xm:sqref>D29:D35</xm:sqref>
        </x14:dataValidation>
        <x14:dataValidation type="list" allowBlank="1" showInputMessage="1" showErrorMessage="1" xr:uid="{00000000-0002-0000-0000-000003000000}">
          <x14:formula1>
            <xm:f>Leht2!$E$1:$E$3</xm:f>
          </x14:formula1>
          <xm:sqref>M19:M28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8"/>
  <sheetViews>
    <sheetView workbookViewId="0">
      <selection activeCell="D15" sqref="D15"/>
    </sheetView>
  </sheetViews>
  <sheetFormatPr defaultRowHeight="14.5" x14ac:dyDescent="0.35"/>
  <cols>
    <col min="4" max="4" width="11.54296875" bestFit="1" customWidth="1"/>
  </cols>
  <sheetData>
    <row r="2" spans="2:6" x14ac:dyDescent="0.35">
      <c r="B2" s="43" t="s">
        <v>8</v>
      </c>
      <c r="D2" s="9" t="s">
        <v>3</v>
      </c>
    </row>
    <row r="3" spans="2:6" x14ac:dyDescent="0.35">
      <c r="B3" s="43" t="s">
        <v>41</v>
      </c>
      <c r="D3" s="9" t="s">
        <v>40</v>
      </c>
      <c r="F3" t="s">
        <v>51</v>
      </c>
    </row>
    <row r="4" spans="2:6" x14ac:dyDescent="0.35">
      <c r="B4" s="43" t="s">
        <v>9</v>
      </c>
      <c r="D4" s="10" t="s">
        <v>4</v>
      </c>
    </row>
    <row r="5" spans="2:6" x14ac:dyDescent="0.35">
      <c r="B5" s="43" t="s">
        <v>44</v>
      </c>
      <c r="D5" s="10" t="s">
        <v>43</v>
      </c>
    </row>
    <row r="6" spans="2:6" x14ac:dyDescent="0.35">
      <c r="B6" s="43" t="s">
        <v>30</v>
      </c>
      <c r="D6" s="22" t="s">
        <v>5</v>
      </c>
    </row>
    <row r="7" spans="2:6" x14ac:dyDescent="0.35">
      <c r="B7" s="63" t="s">
        <v>51</v>
      </c>
      <c r="D7" s="22" t="s">
        <v>49</v>
      </c>
    </row>
    <row r="8" spans="2:6" s="64" customFormat="1" x14ac:dyDescent="0.35">
      <c r="B8" s="61"/>
      <c r="D8" s="61"/>
    </row>
  </sheetData>
  <protectedRanges>
    <protectedRange sqref="B2:B4 B6 B8" name="Vahemik1_1"/>
    <protectedRange sqref="D2:D8" name="Vahemik1"/>
  </protectedRanges>
  <dataValidations count="1">
    <dataValidation type="list" allowBlank="1" showInputMessage="1" showErrorMessage="1" promptTitle="x" sqref="B2:B6 B8" xr:uid="{00000000-0002-0000-0100-000000000000}">
      <formula1>"Etapid"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workbookViewId="0">
      <selection activeCell="F18" sqref="F18"/>
    </sheetView>
  </sheetViews>
  <sheetFormatPr defaultColWidth="9.26953125" defaultRowHeight="14.5" x14ac:dyDescent="0.35"/>
  <cols>
    <col min="1" max="1" width="15" customWidth="1"/>
  </cols>
  <sheetData>
    <row r="1" spans="1:8" x14ac:dyDescent="0.35">
      <c r="A1" t="s">
        <v>16</v>
      </c>
      <c r="B1">
        <v>31</v>
      </c>
      <c r="C1" t="s">
        <v>8</v>
      </c>
      <c r="H1" s="50" t="b">
        <f>OR(AND('PKT arve lisa - aruanne'!E4="Jaanuar",'PKT arve lisa - aruanne'!E5=31),AND('PKT arve lisa - aruanne'!E4="Veebruar",'PKT arve lisa - aruanne'!E5=28),AND('PKT arve lisa - aruanne'!E4="Märts",'PKT arve lisa - aruanne'!E5=31),AND('PKT arve lisa - aruanne'!E4="Aprill",'PKT arve lisa - aruanne'!E5=30),AND('PKT arve lisa - aruanne'!E4="Mai",'PKT arve lisa - aruanne'!E5=31),AND('PKT arve lisa - aruanne'!E4="Juuni",'PKT arve lisa - aruanne'!E5=30),AND('PKT arve lisa - aruanne'!E4="Juuli",'PKT arve lisa - aruanne'!E5=31),AND('PKT arve lisa - aruanne'!E4="August",'PKT arve lisa - aruanne'!E5=31),AND('PKT arve lisa - aruanne'!E4="September",'PKT arve lisa - aruanne'!E5=30),AND('PKT arve lisa - aruanne'!E4="Oktoober",'PKT arve lisa - aruanne'!E5=31),AND('PKT arve lisa - aruanne'!E4="November",'PKT arve lisa - aruanne'!E5=30),AND('PKT arve lisa - aruanne'!E4="Detsember",'PKT arve lisa - aruanne'!E5=31))</f>
        <v>1</v>
      </c>
    </row>
    <row r="2" spans="1:8" x14ac:dyDescent="0.35">
      <c r="A2" t="s">
        <v>17</v>
      </c>
      <c r="B2">
        <v>28</v>
      </c>
      <c r="C2" t="s">
        <v>9</v>
      </c>
      <c r="E2" t="s">
        <v>54</v>
      </c>
    </row>
    <row r="3" spans="1:8" x14ac:dyDescent="0.35">
      <c r="A3" t="s">
        <v>18</v>
      </c>
      <c r="B3">
        <v>31</v>
      </c>
      <c r="C3" t="s">
        <v>30</v>
      </c>
      <c r="E3" t="s">
        <v>55</v>
      </c>
    </row>
    <row r="4" spans="1:8" x14ac:dyDescent="0.35">
      <c r="A4" t="s">
        <v>19</v>
      </c>
      <c r="B4">
        <v>30</v>
      </c>
    </row>
    <row r="5" spans="1:8" x14ac:dyDescent="0.35">
      <c r="A5" t="s">
        <v>20</v>
      </c>
      <c r="B5">
        <v>31</v>
      </c>
    </row>
    <row r="6" spans="1:8" x14ac:dyDescent="0.35">
      <c r="A6" t="s">
        <v>21</v>
      </c>
      <c r="B6">
        <v>30</v>
      </c>
    </row>
    <row r="7" spans="1:8" x14ac:dyDescent="0.35">
      <c r="A7" t="s">
        <v>22</v>
      </c>
      <c r="B7">
        <v>31</v>
      </c>
    </row>
    <row r="8" spans="1:8" x14ac:dyDescent="0.35">
      <c r="A8" t="s">
        <v>23</v>
      </c>
      <c r="B8">
        <v>31</v>
      </c>
    </row>
    <row r="9" spans="1:8" x14ac:dyDescent="0.35">
      <c r="A9" t="s">
        <v>24</v>
      </c>
      <c r="B9">
        <v>30</v>
      </c>
    </row>
    <row r="10" spans="1:8" x14ac:dyDescent="0.35">
      <c r="A10" t="s">
        <v>25</v>
      </c>
      <c r="B10">
        <v>31</v>
      </c>
    </row>
    <row r="11" spans="1:8" x14ac:dyDescent="0.35">
      <c r="A11" t="s">
        <v>26</v>
      </c>
      <c r="B11">
        <v>30</v>
      </c>
    </row>
    <row r="12" spans="1:8" x14ac:dyDescent="0.35">
      <c r="A12" t="s">
        <v>27</v>
      </c>
      <c r="B12">
        <v>31</v>
      </c>
    </row>
  </sheetData>
  <protectedRanges>
    <protectedRange sqref="H1" name="Vahemik1"/>
  </protectedRange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3</vt:i4>
      </vt:variant>
      <vt:variant>
        <vt:lpstr>Nimega vahemikud</vt:lpstr>
      </vt:variant>
      <vt:variant>
        <vt:i4>4</vt:i4>
      </vt:variant>
    </vt:vector>
  </HeadingPairs>
  <TitlesOfParts>
    <vt:vector size="7" baseType="lpstr">
      <vt:lpstr>PKT arve lisa - aruanne</vt:lpstr>
      <vt:lpstr>Leht3</vt:lpstr>
      <vt:lpstr>Leht2</vt:lpstr>
      <vt:lpstr>'PKT arve lisa - aruanne'!Etapid</vt:lpstr>
      <vt:lpstr>'PKT arve lisa - aruanne'!Etapp</vt:lpstr>
      <vt:lpstr>I</vt:lpstr>
      <vt:lpstr>loend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</dc:creator>
  <cp:lastModifiedBy>Helle Villem</cp:lastModifiedBy>
  <cp:lastPrinted>2021-11-30T07:05:08Z</cp:lastPrinted>
  <dcterms:created xsi:type="dcterms:W3CDTF">2016-10-23T12:36:10Z</dcterms:created>
  <dcterms:modified xsi:type="dcterms:W3CDTF">2022-12-01T11:23:00Z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1411734070</vt:i4>
  </property>
  <property fmtid="{D5CDD505-2E9C-101B-9397-08002B2CF9AE}" pid="3" name="_NewReviewCycle">
    <vt:lpwstr/>
  </property>
  <property fmtid="{D5CDD505-2E9C-101B-9397-08002B2CF9AE}" pid="4" name="_EmailSubject">
    <vt:lpwstr>uus hankeperiood ja PKT aruande vorm</vt:lpwstr>
  </property>
  <property fmtid="{D5CDD505-2E9C-101B-9397-08002B2CF9AE}" pid="5" name="_AuthorEmail">
    <vt:lpwstr>Helle.Villem@sotsiaalkindlustusamet.ee</vt:lpwstr>
  </property>
  <property fmtid="{D5CDD505-2E9C-101B-9397-08002B2CF9AE}" pid="6" name="_AuthorEmailDisplayName">
    <vt:lpwstr>Helle Villem</vt:lpwstr>
  </property>
  <property fmtid="{D5CDD505-2E9C-101B-9397-08002B2CF9AE}" pid="7" name="_PreviousAdHocReviewCycleID">
    <vt:i4>-212489766</vt:i4>
  </property>
  <property fmtid="{D5CDD505-2E9C-101B-9397-08002B2CF9AE}" pid="8" name="_ReviewingToolsShownOnce">
    <vt:lpwstr/>
  </property>
</Properties>
</file>